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externalReferences>
    <externalReference r:id="rId12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<sst xmlns="http://schemas.openxmlformats.org/spreadsheetml/2006/main" count="1854" uniqueCount="662">
  <si>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</si>
  <si>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</si>
  <si>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</si>
  <si>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</si>
  <si>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</si>
  <si>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</si>
  <si>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</si>
  <si>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</si>
  <si>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</si>
  <si>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</si>
  <si>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</si>
  <si>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</si>
  <si>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</si>
  <si>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</si>
  <si>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</si>
  <si>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</si>
  <si>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</si>
  <si>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</si>
  <si>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</si>
  <si>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</si>
  <si>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</si>
  <si>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</si>
  <si>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</si>
  <si>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</si>
  <si>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</si>
  <si>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</si>
  <si>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</si>
  <si>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</si>
  <si>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</si>
  <si>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</si>
  <si>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</si>
  <si>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</si>
  <si>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</si>
  <si>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</si>
  <si>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</si>
  <si>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</si>
  <si>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</si>
  <si>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</si>
  <si>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</si>
  <si>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</si>
  <si>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</si>
  <si>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</si>
  <si>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</si>
  <si>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</si>
  <si>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</si>
  <si>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</si>
  <si>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</si>
  <si>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</si>
  <si>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</si>
  <si>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</si>
  <si>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</si>
  <si>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</si>
  <si>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</si>
  <si>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</si>
  <si>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</si>
  <si>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</si>
  <si>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</si>
  <si>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</si>
  <si>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</si>
  <si>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</si>
  <si>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</si>
  <si>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</si>
  <si>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</si>
  <si>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</si>
  <si>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</si>
  <si>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</si>
  <si>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</si>
  <si>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</si>
  <si>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</si>
  <si>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</si>
  <si>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</si>
  <si>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</si>
  <si>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</si>
  <si>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</si>
  <si>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</si>
  <si>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</si>
  <si>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</si>
  <si>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</si>
  <si>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</si>
  <si>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</si>
  <si>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</si>
  <si>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</si>
  <si>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</si>
  <si>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</si>
  <si>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</si>
  <si>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</si>
  <si>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</si>
  <si>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</si>
  <si>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</si>
  <si>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</si>
  <si>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</si>
  <si>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</si>
  <si>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</si>
  <si>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</si>
  <si>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</si>
  <si>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</si>
  <si>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</si>
  <si>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</si>
  <si>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</si>
  <si>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</si>
  <si>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</si>
  <si>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</si>
  <si>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</si>
  <si>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</si>
  <si>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</si>
  <si>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</si>
  <si>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</si>
  <si>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</si>
  <si>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</si>
  <si>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</si>
  <si>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</si>
  <si>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</si>
  <si>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</si>
  <si>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</si>
  <si>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</si>
  <si>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</si>
  <si>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</si>
  <si>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</si>
  <si>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</si>
  <si>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</si>
  <si>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</si>
  <si>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</si>
  <si>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</si>
  <si>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</si>
  <si>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</si>
  <si>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</si>
  <si>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</si>
  <si>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</si>
  <si>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</si>
  <si>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</si>
  <si>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</si>
  <si>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</si>
  <si>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</si>
  <si>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</si>
  <si>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</si>
  <si>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</si>
  <si>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</si>
  <si>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</si>
  <si>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</si>
  <si>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</si>
  <si>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</si>
  <si>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</si>
  <si>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</si>
  <si>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</si>
  <si>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</si>
  <si>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</si>
  <si>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</si>
  <si>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</si>
  <si>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</si>
  <si>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</si>
  <si>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</si>
  <si>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</si>
  <si>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</si>
  <si>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</si>
  <si>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</si>
  <si>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</si>
  <si>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</si>
  <si>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</si>
  <si>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</si>
  <si>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</si>
  <si>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</si>
  <si>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</si>
  <si>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</si>
  <si>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</si>
  <si>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</si>
  <si>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</si>
  <si>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</si>
  <si>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</si>
  <si>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</si>
  <si>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</si>
  <si>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</si>
  <si>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</si>
  <si>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</si>
  <si>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</si>
  <si>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</si>
  <si>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</si>
  <si>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</si>
  <si>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</si>
  <si>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</si>
  <si>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</si>
  <si>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</si>
  <si>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</si>
  <si>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</si>
  <si>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</si>
  <si>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</si>
  <si>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</si>
  <si>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</si>
  <si>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</si>
  <si>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</si>
  <si>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</si>
  <si>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</si>
  <si>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</si>
  <si>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</si>
  <si>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</si>
  <si>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</si>
  <si>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</si>
  <si>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</si>
  <si>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</si>
  <si>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</si>
  <si>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</si>
  <si>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</si>
  <si>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</si>
  <si>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</si>
  <si>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</si>
  <si>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</si>
  <si>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</si>
  <si>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</si>
  <si>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</si>
  <si>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</si>
  <si>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</si>
  <si>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</si>
  <si>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</si>
  <si>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</si>
  <si>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</si>
  <si>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</si>
  <si>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</si>
  <si>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</si>
  <si>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</si>
  <si>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</si>
  <si>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</si>
  <si>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</si>
  <si>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</si>
  <si>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</si>
  <si>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</si>
  <si>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</si>
  <si>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</si>
  <si>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</si>
  <si>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</si>
  <si>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</si>
  <si>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</si>
  <si>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</si>
  <si>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</si>
  <si>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</si>
  <si>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</si>
  <si>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</si>
  <si>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</si>
  <si>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</si>
  <si>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</si>
  <si>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</si>
  <si>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</si>
  <si>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</si>
  <si>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</si>
  <si>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</si>
  <si>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</si>
  <si>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</si>
  <si>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</si>
  <si>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</si>
  <si>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</si>
  <si>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</si>
  <si>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</si>
  <si>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</si>
  <si>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</si>
  <si>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</si>
  <si>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</si>
  <si>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</si>
  <si>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</si>
  <si>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</si>
  <si>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</si>
  <si>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</si>
  <si>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</si>
  <si>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</si>
  <si>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</si>
  <si>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</si>
  <si>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</si>
  <si>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</si>
  <si>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</si>
  <si>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</si>
  <si>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</si>
  <si>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</si>
  <si>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</si>
  <si>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</si>
  <si>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</si>
  <si>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</si>
  <si>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</si>
  <si>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</si>
  <si>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</si>
  <si>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</si>
  <si>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</si>
  <si>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</si>
  <si>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</si>
  <si>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</si>
  <si>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</si>
  <si>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</si>
  <si>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</si>
  <si>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</si>
  <si>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</si>
  <si>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</si>
  <si>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</si>
  <si>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</si>
  <si>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</si>
  <si>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</si>
  <si>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</si>
  <si>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</si>
  <si>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</si>
  <si>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</si>
  <si>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</si>
  <si>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</si>
  <si>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</si>
  <si>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</si>
  <si>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</si>
  <si>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</si>
  <si>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</si>
  <si>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</si>
  <si>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</si>
  <si>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</si>
  <si>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</si>
  <si>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</si>
  <si>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</si>
  <si>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</si>
  <si>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</si>
  <si>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</si>
  <si>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</si>
  <si>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</si>
  <si>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</si>
  <si>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</si>
  <si>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</si>
  <si>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</si>
  <si>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</si>
  <si>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</si>
  <si>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</si>
  <si>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</si>
  <si>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</si>
  <si>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</si>
  <si>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</si>
  <si>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</si>
  <si>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</si>
  <si>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</si>
  <si>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</si>
  <si>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</si>
  <si>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</si>
  <si>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</si>
  <si>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</si>
  <si>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</si>
  <si>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</si>
  <si>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</si>
  <si>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</si>
  <si>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</si>
  <si>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</si>
  <si>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</si>
  <si>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</si>
  <si>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</si>
  <si>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</si>
  <si>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</si>
  <si>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</si>
  <si>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</si>
  <si>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</si>
  <si>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</si>
  <si>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</si>
  <si>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</si>
  <si>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</si>
  <si>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</si>
  <si>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</si>
  <si>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</si>
  <si>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</si>
  <si>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</si>
  <si>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</si>
  <si>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</si>
  <si>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</si>
  <si>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</si>
  <si>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</si>
  <si>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</si>
  <si>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</si>
  <si>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</si>
  <si>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</si>
  <si>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</si>
  <si>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</si>
  <si>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</si>
  <si>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</si>
  <si>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</si>
  <si>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</si>
  <si>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</si>
  <si>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</si>
  <si>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</si>
  <si>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</si>
  <si>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</si>
  <si>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</si>
  <si>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</si>
  <si>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</si>
  <si>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</si>
  <si>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</si>
  <si>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</si>
  <si>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</si>
  <si>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</si>
  <si>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</si>
  <si>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</si>
  <si>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</si>
  <si>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</si>
  <si>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</si>
  <si>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</si>
  <si>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</si>
  <si>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</si>
  <si>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</si>
  <si>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</si>
  <si>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</si>
  <si>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</si>
  <si>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</si>
  <si>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</si>
  <si>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</si>
  <si>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</si>
  <si>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</si>
  <si>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</si>
  <si>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</si>
  <si>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</si>
  <si>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</si>
  <si>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</si>
  <si>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</si>
  <si>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</si>
  <si>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</si>
  <si>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</si>
  <si>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</si>
  <si>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</si>
  <si>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</si>
  <si>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</si>
  <si>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</si>
  <si>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</si>
  <si>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</si>
  <si>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</si>
  <si>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</si>
  <si>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</si>
  <si>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</si>
  <si>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</si>
  <si>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</si>
  <si>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</si>
  <si>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</si>
  <si>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</si>
  <si>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</si>
  <si>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</si>
  <si>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</si>
  <si>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</si>
  <si>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</si>
  <si>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</si>
  <si>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</si>
  <si>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</si>
  <si>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</si>
  <si>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</si>
  <si>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</si>
  <si>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</si>
  <si>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</si>
  <si>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</si>
  <si>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</si>
  <si>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</si>
  <si>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</si>
  <si>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</si>
  <si>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</si>
  <si>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</si>
  <si>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</si>
  <si>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</si>
  <si>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</si>
  <si>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</si>
  <si>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</si>
  <si>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</si>
  <si>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</si>
  <si>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</si>
  <si>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</si>
  <si>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</si>
  <si>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</si>
  <si>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</si>
  <si>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</si>
  <si>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</si>
  <si>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</si>
  <si>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</si>
  <si>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</si>
  <si>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</si>
  <si>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</si>
  <si>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</si>
  <si>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</si>
  <si>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</si>
  <si>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</si>
  <si>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</si>
  <si>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</si>
  <si>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</si>
  <si>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</si>
  <si>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</si>
  <si>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</si>
  <si>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</si>
  <si>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</si>
  <si>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</si>
  <si>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</si>
  <si>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</si>
  <si>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</si>
  <si>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</si>
  <si>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</si>
  <si>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</si>
  <si>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</si>
  <si>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</si>
  <si>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</si>
  <si>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</si>
  <si>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</si>
  <si>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</si>
  <si>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</si>
  <si>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</si>
  <si>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</si>
  <si>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</si>
  <si>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</si>
  <si>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</si>
  <si>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</si>
  <si>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</si>
  <si>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</si>
  <si>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</si>
  <si>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</si>
  <si>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</si>
  <si>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</si>
  <si>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</si>
  <si>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</si>
  <si>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</si>
  <si>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</si>
  <si>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</si>
  <si>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</si>
  <si>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</si>
  <si>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</si>
  <si>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</si>
  <si>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</si>
  <si>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</si>
  <si>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</si>
  <si>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</si>
  <si>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</si>
  <si>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</si>
  <si>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</si>
  <si>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</si>
  <si>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</si>
  <si>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</si>
  <si>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</si>
  <si>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</si>
  <si>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</si>
  <si>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</si>
  <si>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</si>
  <si>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</si>
  <si>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</si>
  <si>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</si>
  <si>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</si>
  <si>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</si>
  <si>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</si>
  <si>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</si>
  <si>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</si>
  <si>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</si>
  <si>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</si>
  <si>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</si>
  <si>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</si>
  <si>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</si>
  <si>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</si>
  <si>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</si>
  <si>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</si>
  <si>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</si>
  <si>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</si>
  <si>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</si>
  <si>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</si>
  <si>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</si>
  <si>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</si>
  <si>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</si>
  <si>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</si>
  <si>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</si>
  <si>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</si>
  <si>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</si>
  <si>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</si>
  <si>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</si>
  <si>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</si>
  <si>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</si>
  <si>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</si>
  <si>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</si>
  <si>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</si>
  <si>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</si>
  <si>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</si>
  <si>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</si>
  <si>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</si>
  <si>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</si>
  <si>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</si>
  <si>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</si>
  <si>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</si>
  <si>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</si>
  <si>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</si>
  <si>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</si>
  <si>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</si>
  <si>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</si>
  <si>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</si>
  <si>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</si>
  <si>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</si>
  <si>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</si>
  <si>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</si>
  <si>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</si>
  <si>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</si>
  <si>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</si>
  <si>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</si>
  <si>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</si>
  <si>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</si>
  <si>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</si>
  <si>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</si>
  <si>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</si>
  <si>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</si>
  <si>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</si>
  <si>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</si>
  <si>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</si>
  <si>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</si>
  <si>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</si>
  <si>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</si>
  <si>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</si>
  <si>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</si>
  <si>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</si>
  <si>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</si>
  <si>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</si>
  <si>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</si>
  <si>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</si>
  <si>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</si>
  <si>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</si>
  <si>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</si>
  <si>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</si>
  <si>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</si>
  <si>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</si>
  <si>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</si>
  <si>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</si>
  <si>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</si>
  <si>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</si>
  <si>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</si>
  <si>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</si>
  <si>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</si>
  <si>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</si>
  <si>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</si>
  <si>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</si>
  <si>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</si>
  <si>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</si>
  <si>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</si>
  <si>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</si>
  <si>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</si>
  <si>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</si>
  <si>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</si>
  <si>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</si>
  <si>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</si>
  <si>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</si>
  <si>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</si>
  <si>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</si>
  <si>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</si>
  <si>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</si>
  <si>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</si>
  <si>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</si>
  <si>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</si>
  <si>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</si>
  <si>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</si>
  <si>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</si>
  <si>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</si>
  <si>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</si>
  <si>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</si>
  <si>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</si>
  <si>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</si>
  <si>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</si>
  <si>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</si>
  <si>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</si>
  <si>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</si>
  <si>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</si>
  <si>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</si>
  <si>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</si>
  <si>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</si>
  <si>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</si>
  <si>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</si>
  <si>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</si>
  <si>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</si>
  <si>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</si>
  <si>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</si>
  <si>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</si>
  <si>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</si>
  <si>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</si>
  <si>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</si>
  <si>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</si>
  <si>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082/883-313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</si>
</sst>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45291</v>
      </c>
    </row>
    <row r="2" spans="1:27" ht="15.75">
      <c r="A2" s="423" t="s">
        <v>649</v>
      </c>
      <c r="B2" s="418"/>
      <c r="Z2" s="432">
        <v>2</v>
      </c>
      <c r="AA2" s="433">
        <f>IF(ISBLANK(_pdeReportingDate),"",_pdeReportingDate)</f>
        <v>45345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ПАВЛИНА ЛЮБЕНОВА ПЕТРОВА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/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34" t="s">
        <v>658</v>
      </c>
    </row>
    <row r="24" spans="1:2" ht="15.75">
      <c r="A24" s="10" t="s">
        <v>584</v>
      </c>
      <c r="B24" s="435"/>
    </row>
    <row r="25" spans="1:2" ht="15.75">
      <c r="A25" s="7" t="s">
        <v>587</v>
      </c>
      <c r="B25" s="436"/>
    </row>
    <row r="26" spans="1:2" ht="15.75">
      <c r="A26" s="10" t="s">
        <v>631</v>
      </c>
      <c r="B26" s="317" t="s">
        <v>659</v>
      </c>
    </row>
    <row r="27" spans="1:2" ht="15.75">
      <c r="A27" s="10" t="s">
        <v>632</v>
      </c>
      <c r="B27" s="317" t="s">
        <v>660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25">
      <selection activeCell="G78" sqref="G7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4949</v>
      </c>
      <c r="D12" s="119">
        <v>4949</v>
      </c>
      <c r="E12" s="66" t="s">
        <v>25</v>
      </c>
      <c r="F12" s="69" t="s">
        <v>26</v>
      </c>
      <c r="G12" s="119">
        <v>28349</v>
      </c>
      <c r="H12" s="118">
        <v>28349</v>
      </c>
    </row>
    <row r="13" spans="1:8" ht="15.75">
      <c r="A13" s="66" t="s">
        <v>27</v>
      </c>
      <c r="B13" s="68" t="s">
        <v>28</v>
      </c>
      <c r="C13" s="119">
        <v>9067</v>
      </c>
      <c r="D13" s="119">
        <v>9455</v>
      </c>
      <c r="E13" s="66" t="s">
        <v>525</v>
      </c>
      <c r="F13" s="69" t="s">
        <v>29</v>
      </c>
      <c r="G13" s="119">
        <v>28349</v>
      </c>
      <c r="H13" s="118">
        <v>28349</v>
      </c>
    </row>
    <row r="14" spans="1:8" ht="15.75">
      <c r="A14" s="66" t="s">
        <v>30</v>
      </c>
      <c r="B14" s="68" t="s">
        <v>31</v>
      </c>
      <c r="C14" s="119">
        <v>20948</v>
      </c>
      <c r="D14" s="119">
        <v>21604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15093</v>
      </c>
      <c r="D15" s="119">
        <v>16200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652</v>
      </c>
      <c r="D16" s="119">
        <v>400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37917</v>
      </c>
      <c r="D18" s="119">
        <v>25536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92</v>
      </c>
      <c r="D19" s="119">
        <v>52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88718</v>
      </c>
      <c r="D20" s="336">
        <f>SUM(D12:D19)</f>
        <v>78196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1110</v>
      </c>
      <c r="D21" s="245">
        <v>1088</v>
      </c>
      <c r="E21" s="66" t="s">
        <v>58</v>
      </c>
      <c r="F21" s="69" t="s">
        <v>59</v>
      </c>
      <c r="G21" s="119">
        <v>25835</v>
      </c>
      <c r="H21" s="118">
        <v>25850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17613</v>
      </c>
      <c r="H22" s="352">
        <f>SUM(H23:H25)</f>
        <v>17613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9">
        <v>4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70</v>
      </c>
      <c r="D25" s="119">
        <v>147</v>
      </c>
      <c r="E25" s="66" t="s">
        <v>73</v>
      </c>
      <c r="F25" s="69" t="s">
        <v>74</v>
      </c>
      <c r="G25" s="119">
        <v>14778</v>
      </c>
      <c r="H25" s="119">
        <v>14778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43448</v>
      </c>
      <c r="H26" s="336">
        <f>H20+H21+H22</f>
        <v>43463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74</v>
      </c>
      <c r="D28" s="336">
        <f>SUM(D24:D27)</f>
        <v>151</v>
      </c>
      <c r="E28" s="124" t="s">
        <v>84</v>
      </c>
      <c r="F28" s="69" t="s">
        <v>85</v>
      </c>
      <c r="G28" s="333">
        <f>SUM(G29:G31)</f>
        <v>-11403</v>
      </c>
      <c r="H28" s="334">
        <f>SUM(H29:H31)</f>
        <v>-26143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14635</v>
      </c>
      <c r="H29" s="119">
        <v>14355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-26038</v>
      </c>
      <c r="H30" s="119">
        <v>-40498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14725</v>
      </c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>
        <v>-100747</v>
      </c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-112150</v>
      </c>
      <c r="H34" s="336">
        <f>H28+H32+H33</f>
        <v>-11418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-40353</v>
      </c>
      <c r="H37" s="338">
        <f>H26+H18+H34</f>
        <v>60394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3361</v>
      </c>
      <c r="H45" s="119">
        <v>4741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120332</v>
      </c>
      <c r="H47" s="119">
        <v>163415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/>
      <c r="D49" s="119">
        <v>2118</v>
      </c>
      <c r="E49" s="66" t="s">
        <v>150</v>
      </c>
      <c r="F49" s="69" t="s">
        <v>151</v>
      </c>
      <c r="G49" s="119">
        <v>5123</v>
      </c>
      <c r="H49" s="119">
        <v>11879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132816</v>
      </c>
      <c r="H50" s="334">
        <f>SUM(H44:H49)</f>
        <v>184035</v>
      </c>
    </row>
    <row r="51" spans="1:8" ht="15.75">
      <c r="A51" s="66" t="s">
        <v>79</v>
      </c>
      <c r="B51" s="68" t="s">
        <v>155</v>
      </c>
      <c r="C51" s="119"/>
      <c r="D51" s="119">
        <v>1649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3767</v>
      </c>
      <c r="E52" s="123" t="s">
        <v>158</v>
      </c>
      <c r="F52" s="71" t="s">
        <v>159</v>
      </c>
      <c r="G52" s="119">
        <v>26486</v>
      </c>
      <c r="H52" s="119">
        <v>26486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9"/>
    </row>
    <row r="55" spans="1:8" ht="15.75">
      <c r="A55" s="76" t="s">
        <v>166</v>
      </c>
      <c r="B55" s="72" t="s">
        <v>167</v>
      </c>
      <c r="C55" s="246">
        <v>4530</v>
      </c>
      <c r="D55" s="247">
        <v>4530</v>
      </c>
      <c r="E55" s="66" t="s">
        <v>168</v>
      </c>
      <c r="F55" s="71" t="s">
        <v>169</v>
      </c>
      <c r="G55" s="119">
        <v>1129</v>
      </c>
      <c r="H55" s="119">
        <v>1198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94623</v>
      </c>
      <c r="D56" s="340">
        <f>D20+D21+D22+D28+D33+D46+D52+D54+D55</f>
        <v>87923</v>
      </c>
      <c r="E56" s="76" t="s">
        <v>529</v>
      </c>
      <c r="F56" s="75" t="s">
        <v>172</v>
      </c>
      <c r="G56" s="337">
        <f>G50+G52+G53+G54+G55</f>
        <v>160431</v>
      </c>
      <c r="H56" s="338">
        <f>H50+H52+H53+H54+H55</f>
        <v>211719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167955</v>
      </c>
      <c r="D59" s="119">
        <v>338609</v>
      </c>
      <c r="E59" s="123" t="s">
        <v>180</v>
      </c>
      <c r="F59" s="254" t="s">
        <v>181</v>
      </c>
      <c r="G59" s="119">
        <v>1380</v>
      </c>
      <c r="H59" s="118">
        <v>1379</v>
      </c>
    </row>
    <row r="60" spans="1:13" ht="15.75">
      <c r="A60" s="66" t="s">
        <v>178</v>
      </c>
      <c r="B60" s="68" t="s">
        <v>179</v>
      </c>
      <c r="C60" s="119">
        <v>863</v>
      </c>
      <c r="D60" s="119">
        <v>861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194794</v>
      </c>
      <c r="H61" s="334">
        <f>SUM(H62:H68)</f>
        <v>166369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533</v>
      </c>
      <c r="H62" s="119">
        <v>533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785</v>
      </c>
      <c r="H63" s="119">
        <v>52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190978</v>
      </c>
      <c r="H64" s="119">
        <v>163444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168818</v>
      </c>
      <c r="D65" s="336">
        <f>SUM(D59:D64)</f>
        <v>339470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1685</v>
      </c>
      <c r="H66" s="119">
        <v>1347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610</v>
      </c>
      <c r="H67" s="119">
        <v>809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203</v>
      </c>
      <c r="H68" s="119">
        <v>184</v>
      </c>
    </row>
    <row r="69" spans="1:8" ht="15.75">
      <c r="A69" s="66" t="s">
        <v>210</v>
      </c>
      <c r="B69" s="68" t="s">
        <v>211</v>
      </c>
      <c r="C69" s="119">
        <v>41280</v>
      </c>
      <c r="D69" s="119">
        <v>35102</v>
      </c>
      <c r="E69" s="123" t="s">
        <v>79</v>
      </c>
      <c r="F69" s="69" t="s">
        <v>216</v>
      </c>
      <c r="G69" s="119">
        <v>3426</v>
      </c>
      <c r="H69" s="119">
        <v>34486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293</v>
      </c>
      <c r="H70" s="119">
        <v>451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199893</v>
      </c>
      <c r="H71" s="336">
        <f>H59+H60+H61+H69+H70</f>
        <v>202685</v>
      </c>
    </row>
    <row r="72" spans="1:8" ht="15.75">
      <c r="A72" s="66" t="s">
        <v>221</v>
      </c>
      <c r="B72" s="68" t="s">
        <v>222</v>
      </c>
      <c r="C72" s="119">
        <v>2256</v>
      </c>
      <c r="D72" s="119">
        <v>2407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1779</v>
      </c>
      <c r="D73" s="119">
        <v>3089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9868</v>
      </c>
      <c r="D75" s="119">
        <v>4734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55183</v>
      </c>
      <c r="D76" s="336">
        <f>SUM(D68:D75)</f>
        <v>45332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68</v>
      </c>
      <c r="H77" s="247">
        <v>68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199961</v>
      </c>
      <c r="H79" s="338">
        <f>H71+H73+H75+H77</f>
        <v>202753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1415</v>
      </c>
      <c r="D88" s="118">
        <v>2141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1415</v>
      </c>
      <c r="D92" s="336">
        <f>SUM(D88:D91)</f>
        <v>2141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225416</v>
      </c>
      <c r="D94" s="340">
        <f>D65+D76+D85+D92+D93</f>
        <v>386943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320039</v>
      </c>
      <c r="D95" s="342">
        <f>D94+D56</f>
        <v>474866</v>
      </c>
      <c r="E95" s="150" t="s">
        <v>605</v>
      </c>
      <c r="F95" s="257" t="s">
        <v>268</v>
      </c>
      <c r="G95" s="341">
        <f>G37+G40+G56+G79</f>
        <v>320039</v>
      </c>
      <c r="H95" s="342">
        <f>H37+H40+H56+H79</f>
        <v>474866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45345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ПАВЛИНА ЛЮБЕНОВА ПЕТРОВА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655</v>
      </c>
      <c r="C103" s="437"/>
      <c r="D103" s="437"/>
      <c r="E103" s="437"/>
      <c r="M103" s="74"/>
    </row>
    <row r="104" spans="1:5" ht="21.75" customHeight="1">
      <c r="A104" s="429"/>
      <c r="B104" s="437"/>
      <c r="C104" s="437"/>
      <c r="D104" s="437"/>
      <c r="E104" s="437"/>
    </row>
    <row r="105" spans="1:13" ht="21.75" customHeight="1">
      <c r="A105" s="429"/>
      <c r="B105" s="437"/>
      <c r="C105" s="437"/>
      <c r="D105" s="437"/>
      <c r="E105" s="437"/>
      <c r="M105" s="74"/>
    </row>
    <row r="106" spans="1:5" ht="21.75" customHeight="1">
      <c r="A106" s="429"/>
      <c r="B106" s="437"/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" bottom="0" header="0.15748031496062992" footer="0.15748031496062992"/>
  <pageSetup fitToHeight="2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0" zoomScaleNormal="70" zoomScaleSheetLayoutView="90" zoomScalePageLayoutView="0" workbookViewId="0" topLeftCell="A31">
      <selection activeCell="G45" sqref="G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64429</v>
      </c>
      <c r="D12" s="237">
        <v>86889</v>
      </c>
      <c r="E12" s="116" t="s">
        <v>277</v>
      </c>
      <c r="F12" s="161" t="s">
        <v>278</v>
      </c>
      <c r="G12" s="237">
        <v>153922</v>
      </c>
      <c r="H12" s="237">
        <v>132837</v>
      </c>
    </row>
    <row r="13" spans="1:8" ht="15.75">
      <c r="A13" s="116" t="s">
        <v>279</v>
      </c>
      <c r="B13" s="112" t="s">
        <v>280</v>
      </c>
      <c r="C13" s="237">
        <v>19129</v>
      </c>
      <c r="D13" s="237">
        <v>5958</v>
      </c>
      <c r="E13" s="116" t="s">
        <v>281</v>
      </c>
      <c r="F13" s="161" t="s">
        <v>282</v>
      </c>
      <c r="G13" s="237">
        <v>1633</v>
      </c>
      <c r="H13" s="237"/>
    </row>
    <row r="14" spans="1:8" ht="15.75">
      <c r="A14" s="116" t="s">
        <v>283</v>
      </c>
      <c r="B14" s="112" t="s">
        <v>284</v>
      </c>
      <c r="C14" s="237">
        <v>4387</v>
      </c>
      <c r="D14" s="237">
        <v>4057</v>
      </c>
      <c r="E14" s="166" t="s">
        <v>285</v>
      </c>
      <c r="F14" s="161" t="s">
        <v>286</v>
      </c>
      <c r="G14" s="237">
        <v>2804</v>
      </c>
      <c r="H14" s="237">
        <v>2713</v>
      </c>
    </row>
    <row r="15" spans="1:8" ht="15.75">
      <c r="A15" s="116" t="s">
        <v>287</v>
      </c>
      <c r="B15" s="112" t="s">
        <v>288</v>
      </c>
      <c r="C15" s="237">
        <v>11481</v>
      </c>
      <c r="D15" s="237">
        <v>9687</v>
      </c>
      <c r="E15" s="166" t="s">
        <v>79</v>
      </c>
      <c r="F15" s="161" t="s">
        <v>289</v>
      </c>
      <c r="G15" s="237">
        <v>12337</v>
      </c>
      <c r="H15" s="237">
        <v>806</v>
      </c>
    </row>
    <row r="16" spans="1:8" ht="15.75">
      <c r="A16" s="116" t="s">
        <v>290</v>
      </c>
      <c r="B16" s="112" t="s">
        <v>291</v>
      </c>
      <c r="C16" s="237">
        <v>3003</v>
      </c>
      <c r="D16" s="237">
        <v>2428</v>
      </c>
      <c r="E16" s="157" t="s">
        <v>52</v>
      </c>
      <c r="F16" s="185" t="s">
        <v>292</v>
      </c>
      <c r="G16" s="366">
        <f>SUM(G12:G15)</f>
        <v>170696</v>
      </c>
      <c r="H16" s="367">
        <f>SUM(H12:H15)</f>
        <v>136356</v>
      </c>
    </row>
    <row r="17" spans="1:8" ht="31.5">
      <c r="A17" s="116" t="s">
        <v>293</v>
      </c>
      <c r="B17" s="112" t="s">
        <v>294</v>
      </c>
      <c r="C17" s="237">
        <v>117679</v>
      </c>
      <c r="D17" s="237">
        <v>84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-2</v>
      </c>
      <c r="D18" s="237">
        <v>-111</v>
      </c>
      <c r="E18" s="155" t="s">
        <v>297</v>
      </c>
      <c r="F18" s="159" t="s">
        <v>298</v>
      </c>
      <c r="G18" s="377">
        <v>109</v>
      </c>
      <c r="H18" s="378">
        <v>997</v>
      </c>
    </row>
    <row r="19" spans="1:8" ht="15.75">
      <c r="A19" s="116" t="s">
        <v>299</v>
      </c>
      <c r="B19" s="112" t="s">
        <v>300</v>
      </c>
      <c r="C19" s="237">
        <v>36980</v>
      </c>
      <c r="D19" s="237">
        <v>50465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>
        <v>59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257086</v>
      </c>
      <c r="D22" s="367">
        <f>SUM(D12:D18)+D19</f>
        <v>159457</v>
      </c>
      <c r="E22" s="116" t="s">
        <v>309</v>
      </c>
      <c r="F22" s="158" t="s">
        <v>310</v>
      </c>
      <c r="G22" s="237">
        <v>162</v>
      </c>
      <c r="H22" s="237">
        <v>47820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13641</v>
      </c>
      <c r="D25" s="237">
        <v>8114</v>
      </c>
      <c r="E25" s="116" t="s">
        <v>318</v>
      </c>
      <c r="F25" s="158" t="s">
        <v>319</v>
      </c>
      <c r="G25" s="237">
        <v>2</v>
      </c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>
        <v>2786</v>
      </c>
    </row>
    <row r="27" spans="1:8" ht="31.5">
      <c r="A27" s="116" t="s">
        <v>324</v>
      </c>
      <c r="B27" s="158" t="s">
        <v>325</v>
      </c>
      <c r="C27" s="237">
        <v>28</v>
      </c>
      <c r="D27" s="237">
        <v>14</v>
      </c>
      <c r="E27" s="157" t="s">
        <v>104</v>
      </c>
      <c r="F27" s="159" t="s">
        <v>326</v>
      </c>
      <c r="G27" s="366">
        <f>SUM(G22:G26)</f>
        <v>164</v>
      </c>
      <c r="H27" s="367">
        <f>SUM(H22:H26)</f>
        <v>50606</v>
      </c>
    </row>
    <row r="28" spans="1:8" ht="15.75">
      <c r="A28" s="116" t="s">
        <v>79</v>
      </c>
      <c r="B28" s="158" t="s">
        <v>327</v>
      </c>
      <c r="C28" s="237">
        <v>961</v>
      </c>
      <c r="D28" s="237">
        <v>4036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14630</v>
      </c>
      <c r="D29" s="367">
        <f>SUM(D25:D28)</f>
        <v>12164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271716</v>
      </c>
      <c r="D31" s="373">
        <f>D29+D22</f>
        <v>171621</v>
      </c>
      <c r="E31" s="172" t="s">
        <v>521</v>
      </c>
      <c r="F31" s="187" t="s">
        <v>331</v>
      </c>
      <c r="G31" s="174">
        <f>G16+G18+G27</f>
        <v>170969</v>
      </c>
      <c r="H31" s="175">
        <f>H16+H18+H27</f>
        <v>187959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16338</v>
      </c>
      <c r="E33" s="154" t="s">
        <v>334</v>
      </c>
      <c r="F33" s="159" t="s">
        <v>335</v>
      </c>
      <c r="G33" s="366">
        <f>IF((C31-G31)&gt;0,C31-G31,0)</f>
        <v>100747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271716</v>
      </c>
      <c r="D36" s="375">
        <f>D31-D34+D35</f>
        <v>171621</v>
      </c>
      <c r="E36" s="183" t="s">
        <v>346</v>
      </c>
      <c r="F36" s="177" t="s">
        <v>347</v>
      </c>
      <c r="G36" s="188">
        <f>G35-G34+G31</f>
        <v>170969</v>
      </c>
      <c r="H36" s="189">
        <f>H35-H34+H31</f>
        <v>187959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16338</v>
      </c>
      <c r="E37" s="182" t="s">
        <v>350</v>
      </c>
      <c r="F37" s="187" t="s">
        <v>351</v>
      </c>
      <c r="G37" s="174">
        <f>IF((C36-G36)&gt;0,C36-G36,0)</f>
        <v>100747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1613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1613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14725</v>
      </c>
      <c r="E42" s="168" t="s">
        <v>362</v>
      </c>
      <c r="F42" s="117" t="s">
        <v>363</v>
      </c>
      <c r="G42" s="162">
        <f>IF(G37&gt;0,IF(C38+G37&lt;0,0,C38+G37),IF(C37-C38&lt;0,C38-C37,0))</f>
        <v>100747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14725</v>
      </c>
      <c r="E44" s="183" t="s">
        <v>369</v>
      </c>
      <c r="F44" s="190" t="s">
        <v>370</v>
      </c>
      <c r="G44" s="188">
        <f>IF(C42=0,IF(G42-G43&gt;0,G42-G43+C43,0),IF(C42-C43&lt;0,C43-C42+G43,0))</f>
        <v>100747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271716</v>
      </c>
      <c r="D45" s="369">
        <f>D36+D38+D42</f>
        <v>187959</v>
      </c>
      <c r="E45" s="191" t="s">
        <v>373</v>
      </c>
      <c r="F45" s="193" t="s">
        <v>374</v>
      </c>
      <c r="G45" s="368">
        <f>G42+G36</f>
        <v>271716</v>
      </c>
      <c r="H45" s="369">
        <f>H42+H36</f>
        <v>187959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45345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ПАВЛИНА ЛЮБЕНОВА ПЕТРОВА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/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115401</v>
      </c>
      <c r="D11" s="119">
        <v>177358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-86568</v>
      </c>
      <c r="D12" s="119">
        <v>-349140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-11678</v>
      </c>
      <c r="D14" s="119">
        <v>-9073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-14071</v>
      </c>
      <c r="D15" s="119">
        <v>-51758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14980</v>
      </c>
      <c r="D20" s="119">
        <v>247114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18064</v>
      </c>
      <c r="D21" s="397">
        <f>SUM(D11:D20)</f>
        <v>14501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-15959</v>
      </c>
      <c r="D32" s="119">
        <v>-10009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-15959</v>
      </c>
      <c r="D33" s="397">
        <f>SUM(D23:D32)</f>
        <v>-10009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-1373</v>
      </c>
      <c r="D38" s="119">
        <v>-1373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-1458</v>
      </c>
      <c r="D42" s="119">
        <v>-1715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-2831</v>
      </c>
      <c r="D43" s="399">
        <f>SUM(D35:D42)</f>
        <v>-3088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-726</v>
      </c>
      <c r="D44" s="228">
        <f>D43+D33+D21</f>
        <v>1404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2141</v>
      </c>
      <c r="D45" s="230">
        <v>737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1415</v>
      </c>
      <c r="D46" s="232">
        <f>D45+D44</f>
        <v>2141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1415</v>
      </c>
      <c r="D47" s="219">
        <v>2141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45345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ПАВЛИНА ЛЮБЕНОВА ПЕТРОВА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429"/>
      <c r="B62" s="437"/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5" top="0.4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1" sqref="L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25850</v>
      </c>
      <c r="F13" s="322">
        <f>'1-Баланс'!H23</f>
        <v>0</v>
      </c>
      <c r="G13" s="322">
        <f>'1-Баланс'!H24</f>
        <v>2835</v>
      </c>
      <c r="H13" s="323">
        <v>14778</v>
      </c>
      <c r="I13" s="322">
        <f>'1-Баланс'!H29+'1-Баланс'!H32</f>
        <v>29080</v>
      </c>
      <c r="J13" s="322">
        <f>'1-Баланс'!H30+'1-Баланс'!H33</f>
        <v>-40498</v>
      </c>
      <c r="K13" s="323"/>
      <c r="L13" s="322">
        <f>SUM(C13:K13)</f>
        <v>60394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28349</v>
      </c>
      <c r="D17" s="391">
        <f aca="true" t="shared" si="2" ref="D17:M17">D13+D14</f>
        <v>0</v>
      </c>
      <c r="E17" s="391">
        <f t="shared" si="2"/>
        <v>25850</v>
      </c>
      <c r="F17" s="391">
        <f t="shared" si="2"/>
        <v>0</v>
      </c>
      <c r="G17" s="391">
        <f t="shared" si="2"/>
        <v>2835</v>
      </c>
      <c r="H17" s="391">
        <f t="shared" si="2"/>
        <v>14778</v>
      </c>
      <c r="I17" s="391">
        <f t="shared" si="2"/>
        <v>29080</v>
      </c>
      <c r="J17" s="391">
        <f t="shared" si="2"/>
        <v>-40498</v>
      </c>
      <c r="K17" s="391">
        <f t="shared" si="2"/>
        <v>0</v>
      </c>
      <c r="L17" s="322">
        <f t="shared" si="1"/>
        <v>60394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-100747</v>
      </c>
      <c r="K18" s="323"/>
      <c r="L18" s="322">
        <f t="shared" si="1"/>
        <v>-100747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-14460</v>
      </c>
      <c r="J19" s="90">
        <f>J20+J21</f>
        <v>14521</v>
      </c>
      <c r="K19" s="90">
        <f t="shared" si="3"/>
        <v>0</v>
      </c>
      <c r="L19" s="322">
        <f t="shared" si="1"/>
        <v>61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-14460</v>
      </c>
      <c r="J21" s="237">
        <v>14521</v>
      </c>
      <c r="K21" s="237"/>
      <c r="L21" s="322">
        <f t="shared" si="1"/>
        <v>61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-15</v>
      </c>
      <c r="F30" s="237"/>
      <c r="G30" s="237"/>
      <c r="H30" s="237"/>
      <c r="I30" s="237">
        <v>15</v>
      </c>
      <c r="J30" s="237">
        <v>-61</v>
      </c>
      <c r="K30" s="237"/>
      <c r="L30" s="322">
        <f t="shared" si="1"/>
        <v>-61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28349</v>
      </c>
      <c r="D31" s="391">
        <f aca="true" t="shared" si="6" ref="D31:M31">D19+D22+D23+D26+D30+D29+D17+D18</f>
        <v>0</v>
      </c>
      <c r="E31" s="391">
        <f t="shared" si="6"/>
        <v>25835</v>
      </c>
      <c r="F31" s="391">
        <f t="shared" si="6"/>
        <v>0</v>
      </c>
      <c r="G31" s="391">
        <f t="shared" si="6"/>
        <v>2835</v>
      </c>
      <c r="H31" s="391">
        <f t="shared" si="6"/>
        <v>14778</v>
      </c>
      <c r="I31" s="391">
        <f t="shared" si="6"/>
        <v>14635</v>
      </c>
      <c r="J31" s="391">
        <f t="shared" si="6"/>
        <v>-126785</v>
      </c>
      <c r="K31" s="391">
        <f t="shared" si="6"/>
        <v>0</v>
      </c>
      <c r="L31" s="322">
        <f t="shared" si="1"/>
        <v>-40353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25835</v>
      </c>
      <c r="F34" s="325">
        <f t="shared" si="7"/>
        <v>0</v>
      </c>
      <c r="G34" s="325">
        <f t="shared" si="7"/>
        <v>2835</v>
      </c>
      <c r="H34" s="325">
        <f t="shared" si="7"/>
        <v>14778</v>
      </c>
      <c r="I34" s="325">
        <f t="shared" si="7"/>
        <v>14635</v>
      </c>
      <c r="J34" s="325">
        <f t="shared" si="7"/>
        <v>-126785</v>
      </c>
      <c r="K34" s="325">
        <f t="shared" si="7"/>
        <v>0</v>
      </c>
      <c r="L34" s="389">
        <f t="shared" si="1"/>
        <v>-40353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45345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ПАВЛИНА ЛЮБЕНОВА ПЕТРОВА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320039</v>
      </c>
      <c r="D6" s="413">
        <f aca="true" t="shared" si="0" ref="D6:D15">C6-E6</f>
        <v>0</v>
      </c>
      <c r="E6" s="412">
        <f>'1-Баланс'!G95</f>
        <v>320039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-40353</v>
      </c>
      <c r="D7" s="413">
        <f t="shared" si="0"/>
        <v>-68702</v>
      </c>
      <c r="E7" s="412">
        <f>'1-Баланс'!G18</f>
        <v>28349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-100747</v>
      </c>
      <c r="D8" s="413">
        <f t="shared" si="0"/>
        <v>0</v>
      </c>
      <c r="E8" s="412">
        <f>ABS('2-Отчет за доходите'!C44)-ABS('2-Отчет за доходите'!G44)</f>
        <v>-100747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2141</v>
      </c>
      <c r="D9" s="413">
        <f t="shared" si="0"/>
        <v>0</v>
      </c>
      <c r="E9" s="412">
        <f>'3-Отчет за паричния поток'!C45</f>
        <v>2141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1415</v>
      </c>
      <c r="D10" s="413">
        <f t="shared" si="0"/>
        <v>0</v>
      </c>
      <c r="E10" s="412">
        <f>'3-Отчет за паричния поток'!C46</f>
        <v>1415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-40353</v>
      </c>
      <c r="D11" s="413">
        <f t="shared" si="0"/>
        <v>0</v>
      </c>
      <c r="E11" s="412">
        <f>'4-Отчет за собствения капитал'!L34</f>
        <v>-40353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-0.5902130102638609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2.496642133174733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-0.27954838065217874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-0.3147960092363743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0.6292194791620662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1.1272998234655758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0.28304519381279347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0.007076379894079345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0.007076379894079345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0.6597711811997526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0.533359996750396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1.3360565632338979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-8.930984065620896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1.126087758054487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13641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-0.33804178128020224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0.10544601652931233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19.990681162635898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4949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9067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20948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15093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652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37917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92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88718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1110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70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74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4530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94623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167955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863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168818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41280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2256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1779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9868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55183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1415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1415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225416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320039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25835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17613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14778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43448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-11403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14635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-26038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-100747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-112150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-40353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3361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120332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5123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132816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26486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1129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160431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1380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194794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533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785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190978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1685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610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203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3426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293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199893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68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199961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320039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64429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19129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4387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11481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3003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117679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36980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257086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13641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28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961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14630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271716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271716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271716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153922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1633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2804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12337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170696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109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162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164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170969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100747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170969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100747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100747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100747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271716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115401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-86568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-11678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-14071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14980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18064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-15959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-15959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-1373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-1458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-2831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-726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2141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1415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1415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25850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25850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-15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25835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25835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14778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14778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14778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14778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29080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29080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-14460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-14460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15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14635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14635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-40498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-40498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-100747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14521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14521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-61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-126785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-126785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60394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60394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-100747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61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61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-61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-40353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-40353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Elitsa Hristova</cp:lastModifiedBy>
  <cp:lastPrinted>2024-02-13T10:59:41Z</cp:lastPrinted>
  <dcterms:created xsi:type="dcterms:W3CDTF">2006-09-16T00:00:00Z</dcterms:created>
  <dcterms:modified xsi:type="dcterms:W3CDTF">2024-02-23T13:40:08Z</dcterms:modified>
  <cp:category/>
  <cp:version/>
  <cp:contentType/>
  <cp:contentStatus/>
</cp:coreProperties>
</file>